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535" windowWidth="19230" windowHeight="12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Лист1!$A$1:$H$112</definedName>
  </definedNames>
  <calcPr calcId="145621" refMode="R1C1"/>
</workbook>
</file>

<file path=xl/calcChain.xml><?xml version="1.0" encoding="utf-8"?>
<calcChain xmlns="http://schemas.openxmlformats.org/spreadsheetml/2006/main">
  <c r="D96" i="1" l="1"/>
  <c r="D80" i="1"/>
  <c r="D72" i="1"/>
  <c r="D77" i="1"/>
  <c r="D75" i="1"/>
  <c r="D76" i="1"/>
  <c r="D70" i="1"/>
  <c r="D73" i="1"/>
  <c r="D69" i="1"/>
  <c r="D68" i="1"/>
  <c r="D71" i="1"/>
  <c r="D67" i="1"/>
  <c r="D45" i="1" l="1"/>
  <c r="F45" i="1" s="1"/>
  <c r="D46" i="1"/>
  <c r="F46" i="1" s="1"/>
  <c r="D47" i="1"/>
  <c r="F47" i="1" s="1"/>
  <c r="D48" i="1"/>
  <c r="F48" i="1" s="1"/>
  <c r="D49" i="1"/>
  <c r="D43" i="1"/>
  <c r="D26" i="1"/>
  <c r="D51" i="1"/>
  <c r="F51" i="1" s="1"/>
  <c r="D52" i="1"/>
  <c r="D53" i="1"/>
  <c r="D56" i="1"/>
  <c r="F56" i="1" s="1"/>
  <c r="L105" i="1" l="1"/>
  <c r="M105" i="1" s="1"/>
  <c r="E107" i="1" s="1"/>
  <c r="E108" i="1" l="1"/>
  <c r="E110" i="1"/>
  <c r="E109" i="1"/>
  <c r="E111" i="1"/>
  <c r="D100" i="1"/>
  <c r="D99" i="1"/>
  <c r="D98" i="1"/>
  <c r="D97" i="1"/>
  <c r="D92" i="1"/>
  <c r="D91" i="1"/>
  <c r="D90" i="1"/>
  <c r="D87" i="1"/>
  <c r="D95" i="1"/>
  <c r="D94" i="1"/>
  <c r="D93" i="1"/>
  <c r="D89" i="1"/>
  <c r="D88" i="1"/>
  <c r="E112" i="1" l="1"/>
  <c r="D102" i="1"/>
  <c r="D78" i="1"/>
  <c r="D74" i="1"/>
  <c r="D81" i="1" l="1"/>
  <c r="F26" i="1" l="1"/>
  <c r="F43" i="1"/>
  <c r="F49" i="1"/>
  <c r="F52" i="1"/>
  <c r="F53" i="1"/>
  <c r="C44" i="1" l="1"/>
  <c r="D44" i="1" s="1"/>
  <c r="F44" i="1" s="1"/>
  <c r="C25" i="1" l="1"/>
  <c r="D25" i="1" s="1"/>
  <c r="F25" i="1" l="1"/>
  <c r="E62" i="1"/>
  <c r="C62" i="1"/>
  <c r="F62" i="1" l="1"/>
</calcChain>
</file>

<file path=xl/sharedStrings.xml><?xml version="1.0" encoding="utf-8"?>
<sst xmlns="http://schemas.openxmlformats.org/spreadsheetml/2006/main" count="155" uniqueCount="113">
  <si>
    <t>Наименование статей</t>
  </si>
  <si>
    <t>Текущий тариф, руб./кв.м</t>
  </si>
  <si>
    <t>3.1. Обслуживание ВДГО (газопроводы)</t>
  </si>
  <si>
    <t>3.3. Техническое обслуживание газового хозяйства</t>
  </si>
  <si>
    <t>8. Уборка придомовой территории</t>
  </si>
  <si>
    <t>Стоимость выполненной работы (оказанной услуги) в месяц с 01.06.2017 г.</t>
  </si>
  <si>
    <t xml:space="preserve">2 раза в год 
(май, август)
Не реже 1 раза в месяц  
(до 31 числа текущего месяца)
</t>
  </si>
  <si>
    <t>1. ТО и осмотры констукций здания, инж. коммуникаций и техн. устройств всего: в том числе -ТО внутренних электрических сетей и оборудования, систем водоснабжения и канализации, в том числе:</t>
  </si>
  <si>
    <t xml:space="preserve"> 2 раза в год                                                                     весенний осмотр (апрель-май)
осенний осмотр (август-сентябрь) 
</t>
  </si>
  <si>
    <t xml:space="preserve">2 раза в год
(май, август)                                                                             После выявления – устранение незамедлительно
</t>
  </si>
  <si>
    <t xml:space="preserve">3 раза в год
(май, август)                                                                             После выявления – устранение незамедлительно
</t>
  </si>
  <si>
    <t xml:space="preserve">Не реже 2 раз в год,
(май, август),
 а также в течение трех дней с даты подачи письменного  обращения о необходимости дополнительных осмотров                              
Устранение протечки в течение  1 сут.                         </t>
  </si>
  <si>
    <t xml:space="preserve">Не реже 2 раз в год
 (май, август)
</t>
  </si>
  <si>
    <t>Не реже 2 раз в год
(май, август)                                         
Устранение в течение суток, при необходимости, с немедленным ограждением опасной зоны</t>
  </si>
  <si>
    <t xml:space="preserve">Не реже 2 раз в год
 (май, август)                                                                                                                                                                            восст. работы Зима – в течение 1 сут.  
Лето – в течение 3 сут.
</t>
  </si>
  <si>
    <t>1.12. Работы, выполняемые в целях надлежащего содержания контейнерных площадок для сбора ТБО многоквартирного дома:</t>
  </si>
  <si>
    <t>5. Обслуживание системы вентиляции, чистка газовых , вентиляционных каналов</t>
  </si>
  <si>
    <t xml:space="preserve">Не реже 2 раз в год
</t>
  </si>
  <si>
    <t xml:space="preserve">1 раз в месяц
Выполняется специализированной  организацией в соответствии с договором, согласно действующему законодательству.
</t>
  </si>
  <si>
    <t>4. Работы по обеспечению требований пожарной безопасности –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</si>
  <si>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 xml:space="preserve">В соответствии с действующим законодательством, но не реже 2 раз в год
(июнь, август)
</t>
  </si>
  <si>
    <t>2. Аварийный ремонт внутредомовых инженерных сетей и оборудования (Обеспечение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населения.)</t>
  </si>
  <si>
    <t>Постоянно</t>
  </si>
  <si>
    <t>6. Дезинфекция (Санитарная обработка МОП)</t>
  </si>
  <si>
    <t>1 раз в неделю</t>
  </si>
  <si>
    <t xml:space="preserve">По мере необходимости                        Согласно графика                                                                                                                       </t>
  </si>
  <si>
    <t xml:space="preserve">Согласно графика </t>
  </si>
  <si>
    <t>Периодичность выполненной работы (оказанной услуги)</t>
  </si>
  <si>
    <t>9.1. Услуги по выдачи справок, ведению учета, бухгалерскому учету, статистическому учету, ведение сайта УК (обязательное требование), ведение сайта ГИС ЖКХ (обязательное требование), ведение сайт Реформак ЖКХ (обязательное требование)</t>
  </si>
  <si>
    <t>9.2. Обслуживание домофонов</t>
  </si>
  <si>
    <t>Ежемесячно</t>
  </si>
  <si>
    <t>Ежедневно</t>
  </si>
  <si>
    <t>Круглосуточно</t>
  </si>
  <si>
    <t xml:space="preserve">По мере необходимости    </t>
  </si>
  <si>
    <t>Ремонт и покраска элементов благоустройства – малых форм (детская площадка)</t>
  </si>
  <si>
    <t xml:space="preserve">Ремонта ступеней с окраской торцов входа в подъезд </t>
  </si>
  <si>
    <t>Ремонт/замена доводчиков входной двери подъезда</t>
  </si>
  <si>
    <t>Окраска лавочек, поручней входа в подъезд</t>
  </si>
  <si>
    <t>Наименование работ</t>
  </si>
  <si>
    <t>Ед. измер.</t>
  </si>
  <si>
    <t>Кол-во</t>
  </si>
  <si>
    <t>I. Содержание общего имущества в доме в том числе:</t>
  </si>
  <si>
    <t>3. Аварийное и ТО внутреплощадочного внутридомового газового оборудования:</t>
  </si>
  <si>
    <t xml:space="preserve">9. Работы и услуги по управлению домом </t>
  </si>
  <si>
    <t>Ремонт домофонов (по заявкам)</t>
  </si>
  <si>
    <t>шт.</t>
  </si>
  <si>
    <t>Стоимость работ, руб.</t>
  </si>
  <si>
    <t>м2</t>
  </si>
  <si>
    <t>м/п</t>
  </si>
  <si>
    <t>Ремонт/замена углов желоба кровли</t>
  </si>
  <si>
    <t xml:space="preserve">Ремонт торцов плит </t>
  </si>
  <si>
    <t>Ремонт тротуаров</t>
  </si>
  <si>
    <t>Текущий ремонт стен подъездов (сколы)</t>
  </si>
  <si>
    <t>Проверка газоходных и вентиляционных каналов</t>
  </si>
  <si>
    <t>Посев газонов</t>
  </si>
  <si>
    <t>Монтаж ограждения территории</t>
  </si>
  <si>
    <t>Установка деревянных вазонов на детской площадке (с цветами)</t>
  </si>
  <si>
    <t>Установка в подъездах горшков с цветами</t>
  </si>
  <si>
    <t>Окраска бордюров</t>
  </si>
  <si>
    <t>Установка знаков во дворе</t>
  </si>
  <si>
    <t>Предварительная стоимость работ, руб.</t>
  </si>
  <si>
    <t>Ед. изм.</t>
  </si>
  <si>
    <t>1.1. Работы, выполняемые в отношении фундаментов (проверка соответствия параметров вертикальной планировки территории вокруг здания проектным параметрам;   проверка технического состояния видимых частей конструкций с выявлением: признаков неравномерных осадок фундаментов;коррозии арматуры, расслаивания, трещин, выпучивания, отклонения от вертикали в домах с бетонными, железобетонными и каменными фундаментами; при выявлении нарушений – разработка контрольных шурфов в местах обнаружения дефектов, детальное обследование и составление плана мероприятий по устранению причин нарушения и восстановлению эксплуатационных свойств конструкций; проверка состояния гидроизоляции фундаментов и систем водоотвода фундамента. )</t>
  </si>
  <si>
    <t>1.2. Работы, выполняемые в здание с подвалом (проверка температурно-влажностного режима подвальных помещений и при выявлении нарушений устранение причин его нарушения,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требованиями; контроль за состоянием дверей подвалов и технических подполий, запорных устройств на них.)</t>
  </si>
  <si>
    <t>1.3. Работы, выполняемые для надлежащего содержания стен многоквартирного дома: (выявление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устройств;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монолитным железобетонным.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выполнение.)</t>
  </si>
  <si>
    <t>1.4. Работы, выполняемые в целях надлежащего содержания перекрытий и покрытий многоквартирного дома: (выявление нарушений условий эксплуатации, несанкционированных изменений конструктивного решения, выявления прогибов, трещин и колебаний;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плит;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настила; проверка состояния утеплителя, гидроизоляции и звукоизоляции, адгезии отделочных слоев к конструкциям перекрытия (покрытия);  при выявлении повреждений и нарушений – разработка плана восстановительных работ (при необходимости), проведение восстановительных работ.)</t>
  </si>
  <si>
    <t>1.5. Работы, выполняемые в целях надлежащего содержания крыш многоквартирного дома: (проверка кровли на отсутствие протечек; проверка молниезащитных устройств, заземления мачт и другого оборудования, расположенного на крыше; Выявление деформации и повреждений несущих кровельных конструкций, креплений элементов несущих конструкций крыши, водоотводящих устройств и оборудования, выходов на крыши, осадочных и температурных швов, водоприемных воронок внутреннего водостока; проверка состояния защитных бетонных плит и ограждений,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покрытий; проверка и при необходимости очистка кровли и водоотводящих устройств от мусора, грязи и наледи, препятствующих стоку дождевых и талых вод; проверка и при необходимости очистка кровли от скопления снега и наледи;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составами;  при выявлении нарушений, приводящих к протечкам. В остальных случаях – разработка плана восстановительных работ (при необходимости), проведение восстановительных работ.)</t>
  </si>
  <si>
    <t xml:space="preserve">1.6. Работы, выполняемые в целях надлежащего содержания лестниц многоквартирного дома: (выявление деформации и повреждений в несущих конструкциях, надежности крепления ограждений, выбоин и сколов в ступенях;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лестницами; при выявлении повреждений и нарушений – разработка плана восстановительных работ (при необходимости), проведение восстановительных работ.  </t>
  </si>
  <si>
    <t xml:space="preserve">1.7. Работы, выполняемые в целях надлежащего содержания фасадов многоквартирного дома: (выявление нарушений отделки фасадов и их отдельных элементов, ослабления связи отделочных слоев со стенами; контроль состояния и работоспособности подсветки информационных знаков, входов в подъезды (домовые знаки и т.д.);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козырьках; контроль состояния и восстановление или замена отдельных элементов крылец и зонтов над входами в здание, в подвалы и над балконами;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(остановы); при выявлении повреждений и нарушений – разработка плана восстановительных работ (при необходимости), проведение восстановительных работ.) </t>
  </si>
  <si>
    <t>1.8. Работы, выполняемые в целях надлежащего содержания перегородок в многоквартирном доме: (выявление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трубопроводов; проверка звукоизоляции и огнезащиты; при выявлении повреждений и нарушений – разработка плана восстановительных работ (при необходимости), проведение восстановительных работ.)</t>
  </si>
  <si>
    <t>1.9. Работы, выполняемые в целях надлежащего содержания внутренней отделки многоквартирного дома: (проверка состояния внутренней отделки.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нарушений.)</t>
  </si>
  <si>
    <t>1.10. Работы, выполняемые в целях надлежащего содержания полов помещений, относящихся к общему имуществу в многоквартирном доме: (проверка состояния основания, поверхностного слоя. при выявлении повреждений и нарушений – разработка плана восстановительных работ (при необходимости), проведение восстановительных работ.)</t>
  </si>
  <si>
    <t>1.11. Работы, выполняемые в целях надлежащего содержания оконных и дверных заполнений помещений, относящихся к общему имуществу в многоквартирном доме: (проверка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доме;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работ.)</t>
  </si>
  <si>
    <t>1.13. Общие работы, выполняемые для надлежащего содержания систем водоснабжения (холодного и горячего), отопления и водоотведения в многоквартирном доме: (проверка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теплообменников, расширительных баков и элементов, скрытых от постоянного наблюдения (разводящих трубопроводов и оборудования на чердаках, в подвалах и каналах);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систем; контроль состояния и замена неисправных контрольно-измерительных приборов (манометров, термометров и т.п.);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доме; контроль состояния и восстановление герметичности участков трубопроводов и соединительных элементов в случае их разгерметизации;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канализации; переключение в целях надежной эксплуатации режимов работы внутреннего водостока, гидравлического затвора внутреннего водостока; промывка участков водопровода после выполнения ремонтно-строительных работ на водопроводе; промывка централизованных систем теплоснабжения для удаления накипно-коррозионных отложений)</t>
  </si>
  <si>
    <r>
      <t xml:space="preserve">Устранение течи в кранах и сливных бочках в течение 
1 сут.                                                 
Неисправности аварийного порядка – немедленно.
Поверка приборов – по срокам эксплуатации в рамках договора на проверку и калибровку со специализированными организациями
</t>
    </r>
    <r>
      <rPr>
        <b/>
        <sz val="12"/>
        <color theme="1"/>
        <rFont val="Times New Roman"/>
        <family val="1"/>
        <charset val="204"/>
      </rPr>
      <t>Периодичность проверки
 1 раз в неделю</t>
    </r>
    <r>
      <rPr>
        <sz val="12"/>
        <color theme="1"/>
        <rFont val="Times New Roman"/>
        <family val="1"/>
        <charset val="204"/>
      </rPr>
      <t xml:space="preserve">
</t>
    </r>
  </si>
  <si>
    <t>1.14. Работы, выполняемые в целях надлежащего содержания систем теплоснабжения (отопление, горячее водоснабжение) в многоквартирном доме:- офисы (испытания на прочность и плотность (гидравлические испытания) узлов ввода и систем отопления, промывка и регулировка систем отопления; проведение пробных пусконаладочных работ (пробные топки); удаление воздуха из системы отопления; промывка централизованных систем теплоснабжения для удаления накипно-коррозионных отложений.)</t>
  </si>
  <si>
    <t>1.15. Работы, выполняемые в целях надлежащего содержания котельной в многоквартирном доме:- офисы (испытания на прочность и плотность (гидравлические испытания) узлов ввода и систем ; удаление воздуха из системы отопления; промывка централизованных систем теплоснабжения для удаления накипно-коррозионных отложений.)</t>
  </si>
  <si>
    <t xml:space="preserve">1.16. Работы, выполняемые в целях надлежащего содержания электрооборудования, радио- и телекоммуникационного оборудования в многоквартирном доме: (проверка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проверки; проверка и обеспечение работоспособности устройств защитного отключения; техническое обслуживание и ремонт силовых и осветительных установок, электрических установок систем дымоудаления, систем автоматической пожарной сигнализации, внутреннего противопожарного водопровода, лифтов, установок автоматизации котельных,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электрооборудования; контроль состояния и замена вышедших из строя датчиков, проводки и оборудования пожарной и охранной сигнализации.)
</t>
  </si>
  <si>
    <t xml:space="preserve">5.1. Работы, выполняемые в целях надлежащего содержания систем вентиляции и дымоудаления многоквартирного дома: (техническое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систем; контроль состояния, выявление и устранение причин недопустимых вибраций и шума при работе вентиляционной установки;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креплений; контроль и обеспечение исправного состояния систем автоматического дымоудаления; контроль состояния и восстановление антикоррозионной окраски металлических вытяжных каналов, труб, поддонов и дефлекторов; при выявлении повреждений и нарушений – разработка плана восстановительных работ (при необходимости), проведение восстановительных работ. </t>
  </si>
  <si>
    <t xml:space="preserve">7. Уборка МОП (сухая и влажная уборка тамбуров, холлов, коридоров, галерей,  лестничных площадок и маршей, пандусов; влажная протирка подоконников,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</t>
  </si>
  <si>
    <t>8.1.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года: (очистка крышек люков колодцев и пожарных гидрантов от снега и льда толщиной слоя свыше 5 см; сдвигание свежевыпавшего снега и очистка придомовой территории от снега и льда при наличии колейности свыше 5 см; очистка придомовой территории от снега наносного происхождения (или подметание такой территории, свободной от снежного покрова); очистка придомовой территории от наледи и льда; очистка от мусора урн, установленных возле подъездов, и их промывка, уборка контейнерных площадок, расположенных на придомовой территории общего имущества многоквартирного дома; уборка крыльца и площадки перед входом в подъезд.)</t>
  </si>
  <si>
    <t>8.2. Работы по содержанию придомовой территории в теплый период года: (подметание и уборка придомовой территории; очистка от мусора и промывка урн, установленных возле подъездов, и уборка контейнерных площадок, расположенных на территории общего имущества многоквартирного дома; уборка и выкашивание газонов; уборка крыльца и площадки перед входом в подъезд, очистка металлической решетки и приямка.</t>
  </si>
  <si>
    <t>руб./мес</t>
  </si>
  <si>
    <t>с 01.01.2018</t>
  </si>
  <si>
    <t>ИТОГО</t>
  </si>
  <si>
    <t>Должность</t>
  </si>
  <si>
    <t>Генеральный директор</t>
  </si>
  <si>
    <t>Главный инженер</t>
  </si>
  <si>
    <t>Бухгалтер</t>
  </si>
  <si>
    <t>Уборщица/Дворник</t>
  </si>
  <si>
    <t xml:space="preserve">Ежегодный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ООО "УК Четыре сезона"  перед собственниками помещений в многоквартирном доме № 257 Б по ул. Отдельской о выполнении договора управления за 2018 год </t>
  </si>
  <si>
    <r>
      <t xml:space="preserve">Информация о деятельности ООО «УК Четыре сезона» за отчетный период  по управлению многоквартирным домом: г. Славянск-на-Кубани, ул. Отдельская д. 257 Б за период: с 01 января 2018 г. по 31 декабря 2018г.
Место нахождения управляющей организации: г. Славянск-на-Кубани, ул. Отдельская д. 257 Б оф. 5.
Наименование должности руководителя управляющей организации : Генеральный директор ООО «УК Четыре сезона» ____________ В.В. Черников
Контактное лицо: Главный инженер Баербаш Александр Викторович
Телефон: +79184974088
Адрес электронной почты: uk4sezona@yandex.ru
Адрес страницы в сети Интернет, используемой для раскрытия информации :http://uk4sezona.kvado.ru/
</t>
    </r>
    <r>
      <rPr>
        <b/>
        <sz val="12"/>
        <color theme="1"/>
        <rFont val="Times New Roman"/>
        <family val="1"/>
        <charset val="204"/>
      </rPr>
      <t>I. Общие сведения о многоквартирном доме</t>
    </r>
    <r>
      <rPr>
        <sz val="12"/>
        <color theme="1"/>
        <rFont val="Times New Roman"/>
        <family val="1"/>
        <charset val="204"/>
      </rPr>
      <t xml:space="preserve">
1. Адрес многоквартирного дома: г. Славянск-на-Кубани, ул. Отдельская д. 257 Б
2. Кадастровый номер многоквартирного дома (при его наличии): 23:48:0202001:1034
3. Серия, тип постройки: Индивидуальный
4. Год постройки: 2015
5. Степень износа по данным государственного технического учета: не установлена 
6. Степень фактического износа – не установлена 
7. Количество этажей: 5
8. Наличие подвала: нет
9. Наличие цокольного этажа: имеется
10. Наличие мансарды: нет
11. Количество квартир:54
12. Количество нежилых помещений, не входящих в состав общего имущества: 24
13. Площадь:
а) многоквартирного дома с лоджиями, балконами, шкафами, коридорами и лестничными клетками: 4 728.20 м2
б) жилых помещений (общая площадь квартир):  3 170.20  м2
в) нежилых помещений (общая площадь нежилых помещений, не входящих в состав общего имущества в многоквартирном доме):  943.50 м2
г) помещений общего пользования (общая площадь нежилых помещений, входящих в состав общего имущества в многоквартирном доме): 614.50 м2
14. Уборочная площадь МОП (включая межквартирные лестничные площадки):  614.50 м2
15. Кадастровый номер земельного участка (при его наличии): 23:48:0202001:23
</t>
    </r>
  </si>
  <si>
    <t xml:space="preserve">Стоимость выполненной работы (оказанной услуги) за 2018 год  </t>
  </si>
  <si>
    <t>Не реже 3 раз в год
Выполняется специализированной  организацией в соответствии с договором, согласно действующему законодательству                                         
Устранение в течение суток, при необходимости прекращение эксплуатации до исправления, с немедленным ограждением опасной зоны – при необходимости.</t>
  </si>
  <si>
    <t>9.3. Услуги ЕДДС</t>
  </si>
  <si>
    <t>9.4. Текущий ремонт</t>
  </si>
  <si>
    <t>9.5. Услуги по взысканию задолженности</t>
  </si>
  <si>
    <t>Сведения о выполненных работах управляющей организацией за 2018 год.</t>
  </si>
  <si>
    <r>
      <t>Задолженость по оплате коммунальных услуг на 31.2018 г. 1</t>
    </r>
    <r>
      <rPr>
        <b/>
        <u/>
        <sz val="18"/>
        <color theme="1"/>
        <rFont val="Times New Roman"/>
        <family val="1"/>
        <charset val="204"/>
      </rPr>
      <t>08790,28 руб.</t>
    </r>
  </si>
  <si>
    <t>Очистка фекального насоса санузла цокольного этажа</t>
  </si>
  <si>
    <t>Ремонт арматуры сливного бачка санузла цокольного этажа</t>
  </si>
  <si>
    <t>Замена арматуры сливного бачка санузла цокольного этажа</t>
  </si>
  <si>
    <t>Ремонт доводчиков входной двери в подъезд</t>
  </si>
  <si>
    <t>Замена доводчиков входной двери в подъезд</t>
  </si>
  <si>
    <t xml:space="preserve">Ремонт водосточных труб </t>
  </si>
  <si>
    <t>Ремонт отмостки</t>
  </si>
  <si>
    <t>Перекладка тротуарной плитки</t>
  </si>
  <si>
    <t>Ремонт входной двери подъезда</t>
  </si>
  <si>
    <t>Проверка газоходных и вентиляционных каналов 3 раза</t>
  </si>
  <si>
    <t>План работ управляющей организацией на 2019 год.</t>
  </si>
  <si>
    <t>Заработная плата сотрудников УК в месяц (2018 г.), относительно 1 дома</t>
  </si>
  <si>
    <t>Диспетчер</t>
  </si>
  <si>
    <t xml:space="preserve">3.2. Эксплуатация газопровода средн. давления и ШГРП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</si>
</sst>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4" fillId="0" borderId="8" xfId="0" applyFont="1" applyFill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 applyAlignment="1">
      <alignment wrapText="1"/>
    </xf>
    <xf numFmtId="0" fontId="0" fillId="0" borderId="1" xfId="0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2"/>
  <sheetViews>
    <sheetView tabSelected="1" view="pageBreakPreview" topLeftCell="A13" zoomScale="80" zoomScaleNormal="100" zoomScaleSheetLayoutView="80" workbookViewId="0">
      <selection activeCell="A3" sqref="A3:H22"/>
    </sheetView>
  </sheetViews>
  <sheetFormatPr defaultRowHeight="15" x14ac:dyDescent="0.25"/>
  <cols>
    <col min="1" max="1" width="80.85546875" customWidth="1"/>
    <col min="2" max="2" width="26.7109375" customWidth="1"/>
    <col min="3" max="3" width="14.5703125" customWidth="1"/>
    <col min="4" max="4" width="17.28515625" customWidth="1"/>
    <col min="5" max="6" width="16.7109375" customWidth="1"/>
    <col min="7" max="7" width="17.28515625" customWidth="1"/>
    <col min="8" max="8" width="19.140625" customWidth="1"/>
    <col min="10" max="10" width="13.5703125" customWidth="1"/>
    <col min="11" max="11" width="10.85546875" customWidth="1"/>
  </cols>
  <sheetData>
    <row r="2" spans="1:8" ht="63.75" customHeight="1" x14ac:dyDescent="0.3">
      <c r="A2" s="38" t="s">
        <v>90</v>
      </c>
      <c r="B2" s="38"/>
      <c r="C2" s="38"/>
      <c r="D2" s="38"/>
      <c r="E2" s="38"/>
      <c r="F2" s="38"/>
      <c r="G2" s="38"/>
      <c r="H2" s="38"/>
    </row>
    <row r="3" spans="1:8" ht="15" customHeight="1" x14ac:dyDescent="0.25">
      <c r="A3" s="46" t="s">
        <v>91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6"/>
      <c r="B5" s="46"/>
      <c r="C5" s="46"/>
      <c r="D5" s="46"/>
      <c r="E5" s="46"/>
      <c r="F5" s="46"/>
      <c r="G5" s="46"/>
      <c r="H5" s="46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46"/>
      <c r="B7" s="46"/>
      <c r="C7" s="46"/>
      <c r="D7" s="46"/>
      <c r="E7" s="46"/>
      <c r="F7" s="46"/>
      <c r="G7" s="46"/>
      <c r="H7" s="46"/>
    </row>
    <row r="8" spans="1:8" x14ac:dyDescent="0.25">
      <c r="A8" s="46"/>
      <c r="B8" s="46"/>
      <c r="C8" s="46"/>
      <c r="D8" s="46"/>
      <c r="E8" s="46"/>
      <c r="F8" s="46"/>
      <c r="G8" s="46"/>
      <c r="H8" s="46"/>
    </row>
    <row r="9" spans="1:8" x14ac:dyDescent="0.25">
      <c r="A9" s="46"/>
      <c r="B9" s="46"/>
      <c r="C9" s="46"/>
      <c r="D9" s="46"/>
      <c r="E9" s="46"/>
      <c r="F9" s="46"/>
      <c r="G9" s="46"/>
      <c r="H9" s="46"/>
    </row>
    <row r="10" spans="1:8" x14ac:dyDescent="0.25">
      <c r="A10" s="46"/>
      <c r="B10" s="46"/>
      <c r="C10" s="46"/>
      <c r="D10" s="46"/>
      <c r="E10" s="46"/>
      <c r="F10" s="46"/>
      <c r="G10" s="46"/>
      <c r="H10" s="46"/>
    </row>
    <row r="11" spans="1:8" x14ac:dyDescent="0.25">
      <c r="A11" s="46"/>
      <c r="B11" s="46"/>
      <c r="C11" s="46"/>
      <c r="D11" s="46"/>
      <c r="E11" s="46"/>
      <c r="F11" s="46"/>
      <c r="G11" s="46"/>
      <c r="H11" s="46"/>
    </row>
    <row r="12" spans="1:8" x14ac:dyDescent="0.25">
      <c r="A12" s="46"/>
      <c r="B12" s="46"/>
      <c r="C12" s="46"/>
      <c r="D12" s="46"/>
      <c r="E12" s="46"/>
      <c r="F12" s="46"/>
      <c r="G12" s="46"/>
      <c r="H12" s="46"/>
    </row>
    <row r="13" spans="1:8" x14ac:dyDescent="0.25">
      <c r="A13" s="46"/>
      <c r="B13" s="46"/>
      <c r="C13" s="46"/>
      <c r="D13" s="46"/>
      <c r="E13" s="46"/>
      <c r="F13" s="46"/>
      <c r="G13" s="46"/>
      <c r="H13" s="46"/>
    </row>
    <row r="14" spans="1:8" x14ac:dyDescent="0.25">
      <c r="A14" s="46"/>
      <c r="B14" s="46"/>
      <c r="C14" s="46"/>
      <c r="D14" s="46"/>
      <c r="E14" s="46"/>
      <c r="F14" s="46"/>
      <c r="G14" s="46"/>
      <c r="H14" s="46"/>
    </row>
    <row r="15" spans="1:8" x14ac:dyDescent="0.25">
      <c r="A15" s="46"/>
      <c r="B15" s="46"/>
      <c r="C15" s="46"/>
      <c r="D15" s="46"/>
      <c r="E15" s="46"/>
      <c r="F15" s="46"/>
      <c r="G15" s="46"/>
      <c r="H15" s="46"/>
    </row>
    <row r="16" spans="1:8" x14ac:dyDescent="0.25">
      <c r="A16" s="46"/>
      <c r="B16" s="46"/>
      <c r="C16" s="46"/>
      <c r="D16" s="46"/>
      <c r="E16" s="46"/>
      <c r="F16" s="46"/>
      <c r="G16" s="46"/>
      <c r="H16" s="46"/>
    </row>
    <row r="17" spans="1:17" x14ac:dyDescent="0.25">
      <c r="A17" s="46"/>
      <c r="B17" s="46"/>
      <c r="C17" s="46"/>
      <c r="D17" s="46"/>
      <c r="E17" s="46"/>
      <c r="F17" s="46"/>
      <c r="G17" s="46"/>
      <c r="H17" s="46"/>
    </row>
    <row r="18" spans="1:17" x14ac:dyDescent="0.25">
      <c r="A18" s="46"/>
      <c r="B18" s="46"/>
      <c r="C18" s="46"/>
      <c r="D18" s="46"/>
      <c r="E18" s="46"/>
      <c r="F18" s="46"/>
      <c r="G18" s="46"/>
      <c r="H18" s="46"/>
    </row>
    <row r="19" spans="1:17" x14ac:dyDescent="0.25">
      <c r="A19" s="46"/>
      <c r="B19" s="46"/>
      <c r="C19" s="46"/>
      <c r="D19" s="46"/>
      <c r="E19" s="46"/>
      <c r="F19" s="46"/>
      <c r="G19" s="46"/>
      <c r="H19" s="46"/>
    </row>
    <row r="20" spans="1:17" x14ac:dyDescent="0.25">
      <c r="A20" s="46"/>
      <c r="B20" s="46"/>
      <c r="C20" s="46"/>
      <c r="D20" s="46"/>
      <c r="E20" s="46"/>
      <c r="F20" s="46"/>
      <c r="G20" s="46"/>
      <c r="H20" s="46"/>
    </row>
    <row r="21" spans="1:17" x14ac:dyDescent="0.25">
      <c r="A21" s="46"/>
      <c r="B21" s="46"/>
      <c r="C21" s="46"/>
      <c r="D21" s="46"/>
      <c r="E21" s="46"/>
      <c r="F21" s="46"/>
      <c r="G21" s="46"/>
      <c r="H21" s="46"/>
    </row>
    <row r="22" spans="1:17" ht="213" customHeight="1" x14ac:dyDescent="0.25">
      <c r="A22" s="46"/>
      <c r="B22" s="46"/>
      <c r="C22" s="46"/>
      <c r="D22" s="46"/>
      <c r="E22" s="46"/>
      <c r="F22" s="46"/>
      <c r="G22" s="46"/>
      <c r="H22" s="46"/>
    </row>
    <row r="23" spans="1:17" ht="15.75" customHeight="1" x14ac:dyDescent="0.25">
      <c r="A23" s="40"/>
      <c r="B23" s="40"/>
      <c r="C23" s="40"/>
      <c r="D23" s="3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1"/>
    </row>
    <row r="24" spans="1:17" ht="112.5" x14ac:dyDescent="0.25">
      <c r="A24" s="31" t="s">
        <v>0</v>
      </c>
      <c r="B24" s="31" t="s">
        <v>27</v>
      </c>
      <c r="C24" s="31" t="s">
        <v>1</v>
      </c>
      <c r="D24" s="47" t="s">
        <v>5</v>
      </c>
      <c r="E24" s="48"/>
      <c r="F24" s="31" t="s">
        <v>92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x14ac:dyDescent="0.3">
      <c r="A25" s="28" t="s">
        <v>41</v>
      </c>
      <c r="B25" s="28"/>
      <c r="C25" s="29">
        <f>C26+C43+C44+C48+C49+C51+C52+C53</f>
        <v>11.9</v>
      </c>
      <c r="D25" s="49">
        <f>C25*4113.7</f>
        <v>48953.03</v>
      </c>
      <c r="E25" s="50"/>
      <c r="F25" s="30">
        <f>D25*12</f>
        <v>587436.36</v>
      </c>
      <c r="G25" s="6"/>
      <c r="H25" s="7"/>
      <c r="I25" s="1"/>
      <c r="J25" s="1"/>
      <c r="K25" s="1"/>
      <c r="L25" s="1"/>
      <c r="M25" s="1"/>
      <c r="N25" s="1"/>
      <c r="O25" s="1"/>
      <c r="P25" s="1"/>
      <c r="Q25" s="1"/>
    </row>
    <row r="26" spans="1:17" ht="47.25" x14ac:dyDescent="0.25">
      <c r="A26" s="17" t="s">
        <v>7</v>
      </c>
      <c r="B26" s="4"/>
      <c r="C26" s="19">
        <v>2.17</v>
      </c>
      <c r="D26" s="32">
        <f>C26*4113.7</f>
        <v>8926.7289999999994</v>
      </c>
      <c r="E26" s="33"/>
      <c r="F26" s="4">
        <f>D26*12</f>
        <v>107120.74799999999</v>
      </c>
      <c r="G26" s="6"/>
      <c r="H26" s="7"/>
      <c r="I26" s="1"/>
      <c r="J26" s="1"/>
      <c r="K26" s="1"/>
      <c r="L26" s="1"/>
      <c r="M26" s="1"/>
      <c r="N26" s="1"/>
      <c r="O26" s="1"/>
      <c r="P26" s="1"/>
      <c r="Q26" s="1"/>
    </row>
    <row r="27" spans="1:17" ht="174" thickBot="1" x14ac:dyDescent="0.3">
      <c r="A27" s="20" t="s">
        <v>62</v>
      </c>
      <c r="B27" s="21" t="s">
        <v>8</v>
      </c>
      <c r="C27" s="19"/>
      <c r="D27" s="32"/>
      <c r="E27" s="33"/>
      <c r="F27" s="4"/>
      <c r="G27" s="6"/>
      <c r="H27" s="7"/>
      <c r="I27" s="1"/>
      <c r="J27" s="1"/>
      <c r="K27" s="1"/>
      <c r="L27" s="1"/>
      <c r="M27" s="1"/>
      <c r="N27" s="1"/>
      <c r="O27" s="1"/>
      <c r="P27" s="1"/>
      <c r="Q27" s="1"/>
    </row>
    <row r="28" spans="1:17" ht="136.5" customHeight="1" x14ac:dyDescent="0.25">
      <c r="A28" s="4" t="s">
        <v>63</v>
      </c>
      <c r="B28" s="22" t="s">
        <v>6</v>
      </c>
      <c r="C28" s="19"/>
      <c r="D28" s="32"/>
      <c r="E28" s="33"/>
      <c r="F28" s="4"/>
      <c r="G28" s="6"/>
      <c r="H28" s="7"/>
      <c r="I28" s="1"/>
      <c r="J28" s="1"/>
      <c r="K28" s="1"/>
      <c r="L28" s="1"/>
      <c r="M28" s="1"/>
      <c r="N28" s="1"/>
      <c r="O28" s="1"/>
      <c r="P28" s="1"/>
      <c r="Q28" s="1"/>
    </row>
    <row r="29" spans="1:17" ht="195" customHeight="1" x14ac:dyDescent="0.25">
      <c r="A29" s="4" t="s">
        <v>64</v>
      </c>
      <c r="B29" s="22" t="s">
        <v>9</v>
      </c>
      <c r="C29" s="19"/>
      <c r="D29" s="32"/>
      <c r="E29" s="33"/>
      <c r="F29" s="4"/>
      <c r="G29" s="6"/>
      <c r="H29" s="7"/>
      <c r="I29" s="1"/>
      <c r="J29" s="1"/>
      <c r="K29" s="1"/>
      <c r="L29" s="1"/>
      <c r="M29" s="1"/>
      <c r="N29" s="1"/>
      <c r="O29" s="1"/>
      <c r="P29" s="1"/>
      <c r="Q29" s="1"/>
    </row>
    <row r="30" spans="1:17" ht="273.75" customHeight="1" x14ac:dyDescent="0.25">
      <c r="A30" s="4" t="s">
        <v>65</v>
      </c>
      <c r="B30" s="22" t="s">
        <v>10</v>
      </c>
      <c r="C30" s="19"/>
      <c r="D30" s="32"/>
      <c r="E30" s="33"/>
      <c r="F30" s="4"/>
      <c r="G30" s="6"/>
      <c r="H30" s="7"/>
      <c r="I30" s="1"/>
      <c r="J30" s="1"/>
      <c r="K30" s="1"/>
      <c r="L30" s="1"/>
      <c r="M30" s="1"/>
      <c r="N30" s="1"/>
      <c r="O30" s="1"/>
      <c r="P30" s="1"/>
      <c r="Q30" s="1"/>
    </row>
    <row r="31" spans="1:17" ht="315" x14ac:dyDescent="0.25">
      <c r="A31" s="4" t="s">
        <v>66</v>
      </c>
      <c r="B31" s="22" t="s">
        <v>11</v>
      </c>
      <c r="C31" s="19"/>
      <c r="D31" s="32"/>
      <c r="E31" s="33"/>
      <c r="F31" s="4"/>
      <c r="G31" s="6"/>
      <c r="H31" s="7"/>
      <c r="I31" s="1"/>
      <c r="J31" s="1"/>
      <c r="K31" s="1"/>
      <c r="L31" s="1"/>
      <c r="M31" s="1"/>
      <c r="N31" s="1"/>
      <c r="O31" s="1"/>
      <c r="P31" s="1"/>
      <c r="Q31" s="1"/>
    </row>
    <row r="32" spans="1:17" ht="126" x14ac:dyDescent="0.25">
      <c r="A32" s="4" t="s">
        <v>67</v>
      </c>
      <c r="B32" s="22" t="s">
        <v>12</v>
      </c>
      <c r="C32" s="19"/>
      <c r="D32" s="32"/>
      <c r="E32" s="33"/>
      <c r="F32" s="4"/>
      <c r="G32" s="6"/>
      <c r="H32" s="7"/>
      <c r="I32" s="1"/>
      <c r="J32" s="1"/>
      <c r="K32" s="1"/>
      <c r="L32" s="1"/>
      <c r="M32" s="1"/>
      <c r="N32" s="1"/>
      <c r="O32" s="1"/>
      <c r="P32" s="1"/>
      <c r="Q32" s="1"/>
    </row>
    <row r="33" spans="1:17" ht="204.75" x14ac:dyDescent="0.25">
      <c r="A33" s="4" t="s">
        <v>68</v>
      </c>
      <c r="B33" s="22" t="s">
        <v>13</v>
      </c>
      <c r="C33" s="19"/>
      <c r="D33" s="32"/>
      <c r="E33" s="33"/>
      <c r="F33" s="4"/>
      <c r="G33" s="6"/>
      <c r="H33" s="7"/>
      <c r="I33" s="1"/>
      <c r="J33" s="1"/>
      <c r="K33" s="1"/>
      <c r="L33" s="1"/>
      <c r="M33" s="1"/>
      <c r="N33" s="1"/>
      <c r="O33" s="1"/>
      <c r="P33" s="1"/>
      <c r="Q33" s="1"/>
    </row>
    <row r="34" spans="1:17" ht="126" x14ac:dyDescent="0.25">
      <c r="A34" s="4" t="s">
        <v>69</v>
      </c>
      <c r="B34" s="22" t="s">
        <v>12</v>
      </c>
      <c r="C34" s="19"/>
      <c r="D34" s="32"/>
      <c r="E34" s="33"/>
      <c r="F34" s="4"/>
      <c r="G34" s="6"/>
      <c r="H34" s="7"/>
      <c r="I34" s="1"/>
      <c r="J34" s="1"/>
      <c r="K34" s="1"/>
      <c r="L34" s="1"/>
      <c r="M34" s="1"/>
      <c r="N34" s="1"/>
      <c r="O34" s="1"/>
      <c r="P34" s="1"/>
      <c r="Q34" s="1"/>
    </row>
    <row r="35" spans="1:17" ht="78.75" x14ac:dyDescent="0.25">
      <c r="A35" s="4" t="s">
        <v>70</v>
      </c>
      <c r="B35" s="22" t="s">
        <v>12</v>
      </c>
      <c r="C35" s="19"/>
      <c r="D35" s="32"/>
      <c r="E35" s="33"/>
      <c r="F35" s="4"/>
      <c r="G35" s="6"/>
      <c r="H35" s="7"/>
      <c r="I35" s="1"/>
      <c r="J35" s="1"/>
      <c r="K35" s="1"/>
      <c r="L35" s="1"/>
      <c r="M35" s="1"/>
      <c r="N35" s="1"/>
      <c r="O35" s="1"/>
      <c r="P35" s="1"/>
      <c r="Q35" s="1"/>
    </row>
    <row r="36" spans="1:17" ht="78.75" x14ac:dyDescent="0.25">
      <c r="A36" s="4" t="s">
        <v>71</v>
      </c>
      <c r="B36" s="22" t="s">
        <v>12</v>
      </c>
      <c r="C36" s="19"/>
      <c r="D36" s="32"/>
      <c r="E36" s="33"/>
      <c r="F36" s="4"/>
      <c r="G36" s="6"/>
      <c r="H36" s="7"/>
      <c r="I36" s="1"/>
      <c r="J36" s="1"/>
      <c r="K36" s="1"/>
      <c r="L36" s="1"/>
      <c r="M36" s="1"/>
      <c r="N36" s="1"/>
      <c r="O36" s="1"/>
      <c r="P36" s="1"/>
      <c r="Q36" s="1"/>
    </row>
    <row r="37" spans="1:17" ht="141.75" x14ac:dyDescent="0.25">
      <c r="A37" s="4" t="s">
        <v>72</v>
      </c>
      <c r="B37" s="22" t="s">
        <v>14</v>
      </c>
      <c r="C37" s="19"/>
      <c r="D37" s="32"/>
      <c r="E37" s="33"/>
      <c r="F37" s="4"/>
      <c r="G37" s="6"/>
      <c r="H37" s="7"/>
      <c r="I37" s="1"/>
      <c r="J37" s="1"/>
      <c r="K37" s="1"/>
      <c r="L37" s="1"/>
      <c r="M37" s="1"/>
      <c r="N37" s="1"/>
      <c r="O37" s="1"/>
      <c r="P37" s="1"/>
      <c r="Q37" s="1"/>
    </row>
    <row r="38" spans="1:17" ht="47.25" x14ac:dyDescent="0.25">
      <c r="A38" s="4" t="s">
        <v>15</v>
      </c>
      <c r="B38" s="22" t="s">
        <v>12</v>
      </c>
      <c r="C38" s="19"/>
      <c r="D38" s="32"/>
      <c r="E38" s="33"/>
      <c r="F38" s="4"/>
      <c r="G38" s="6"/>
      <c r="H38" s="7"/>
      <c r="I38" s="1"/>
      <c r="J38" s="1"/>
      <c r="K38" s="1"/>
      <c r="L38" s="1"/>
      <c r="M38" s="1"/>
      <c r="N38" s="1"/>
      <c r="O38" s="1"/>
      <c r="P38" s="1"/>
      <c r="Q38" s="1"/>
    </row>
    <row r="39" spans="1:17" ht="378" x14ac:dyDescent="0.25">
      <c r="A39" s="4" t="s">
        <v>73</v>
      </c>
      <c r="B39" s="22" t="s">
        <v>74</v>
      </c>
      <c r="C39" s="19"/>
      <c r="D39" s="32"/>
      <c r="E39" s="33"/>
      <c r="F39" s="4"/>
      <c r="G39" s="6"/>
      <c r="H39" s="7"/>
      <c r="I39" s="1"/>
      <c r="J39" s="1"/>
      <c r="K39" s="1"/>
      <c r="L39" s="1"/>
      <c r="M39" s="1"/>
      <c r="N39" s="1"/>
      <c r="O39" s="1"/>
      <c r="P39" s="1"/>
      <c r="Q39" s="1"/>
    </row>
    <row r="40" spans="1:17" ht="110.25" x14ac:dyDescent="0.25">
      <c r="A40" s="4" t="s">
        <v>75</v>
      </c>
      <c r="B40" s="22" t="s">
        <v>17</v>
      </c>
      <c r="C40" s="19"/>
      <c r="D40" s="32"/>
      <c r="E40" s="33"/>
      <c r="F40" s="4"/>
      <c r="G40" s="6"/>
      <c r="H40" s="7"/>
      <c r="I40" s="1"/>
      <c r="J40" s="1"/>
      <c r="K40" s="1"/>
      <c r="L40" s="1"/>
      <c r="M40" s="1"/>
      <c r="N40" s="1"/>
      <c r="O40" s="1"/>
      <c r="P40" s="1"/>
      <c r="Q40" s="1"/>
    </row>
    <row r="41" spans="1:17" ht="78.75" x14ac:dyDescent="0.25">
      <c r="A41" s="4" t="s">
        <v>76</v>
      </c>
      <c r="B41" s="22" t="s">
        <v>17</v>
      </c>
      <c r="C41" s="19"/>
      <c r="D41" s="32"/>
      <c r="E41" s="33"/>
      <c r="F41" s="4"/>
      <c r="G41" s="6"/>
      <c r="H41" s="7"/>
      <c r="I41" s="1"/>
      <c r="J41" s="1"/>
      <c r="K41" s="1"/>
      <c r="L41" s="1"/>
      <c r="M41" s="1"/>
      <c r="N41" s="1"/>
      <c r="O41" s="1"/>
      <c r="P41" s="1"/>
      <c r="Q41" s="1"/>
    </row>
    <row r="42" spans="1:17" ht="252" x14ac:dyDescent="0.25">
      <c r="A42" s="4" t="s">
        <v>77</v>
      </c>
      <c r="B42" s="22" t="s">
        <v>18</v>
      </c>
      <c r="C42" s="19"/>
      <c r="D42" s="32"/>
      <c r="E42" s="33"/>
      <c r="F42" s="4"/>
      <c r="G42" s="6"/>
      <c r="H42" s="7"/>
      <c r="I42" s="1"/>
      <c r="J42" s="1"/>
      <c r="K42" s="1"/>
      <c r="L42" s="1"/>
      <c r="M42" s="1"/>
      <c r="N42" s="1"/>
      <c r="O42" s="1"/>
      <c r="P42" s="1"/>
      <c r="Q42" s="1"/>
    </row>
    <row r="43" spans="1:17" ht="63" x14ac:dyDescent="0.25">
      <c r="A43" s="17" t="s">
        <v>21</v>
      </c>
      <c r="B43" s="16" t="s">
        <v>22</v>
      </c>
      <c r="C43" s="18">
        <v>2.02</v>
      </c>
      <c r="D43" s="34">
        <f>C43*4113.7</f>
        <v>8309.6739999999991</v>
      </c>
      <c r="E43" s="35"/>
      <c r="F43" s="17">
        <f t="shared" ref="F43:F48" si="0">D43*12</f>
        <v>99716.087999999989</v>
      </c>
      <c r="G43" s="6"/>
      <c r="H43" s="7"/>
      <c r="I43" s="1"/>
      <c r="J43" s="1"/>
      <c r="K43" s="1"/>
      <c r="L43" s="1"/>
      <c r="M43" s="1"/>
      <c r="N43" s="1"/>
      <c r="O43" s="1"/>
      <c r="P43" s="1"/>
      <c r="Q43" s="1"/>
    </row>
    <row r="44" spans="1:17" ht="31.5" x14ac:dyDescent="0.25">
      <c r="A44" s="17" t="s">
        <v>42</v>
      </c>
      <c r="B44" s="22" t="s">
        <v>22</v>
      </c>
      <c r="C44" s="18">
        <f>C45+C46+C47</f>
        <v>0.46</v>
      </c>
      <c r="D44" s="34">
        <f>C44*4113.7</f>
        <v>1892.3019999999999</v>
      </c>
      <c r="E44" s="35"/>
      <c r="F44" s="17">
        <f t="shared" si="0"/>
        <v>22707.624</v>
      </c>
      <c r="G44" s="6"/>
      <c r="H44" s="7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x14ac:dyDescent="0.25">
      <c r="A45" s="4" t="s">
        <v>2</v>
      </c>
      <c r="B45" s="4"/>
      <c r="C45" s="19">
        <v>0.03</v>
      </c>
      <c r="D45" s="32">
        <f t="shared" ref="D45:D49" si="1">C45*4113.7</f>
        <v>123.41099999999999</v>
      </c>
      <c r="E45" s="33"/>
      <c r="F45" s="4">
        <f t="shared" si="0"/>
        <v>1480.9319999999998</v>
      </c>
      <c r="G45" s="6"/>
      <c r="H45" s="7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x14ac:dyDescent="0.25">
      <c r="A46" s="4" t="s">
        <v>112</v>
      </c>
      <c r="B46" s="4"/>
      <c r="C46" s="19">
        <v>0.11</v>
      </c>
      <c r="D46" s="32">
        <f t="shared" si="1"/>
        <v>452.50700000000001</v>
      </c>
      <c r="E46" s="33"/>
      <c r="F46" s="4">
        <f t="shared" si="0"/>
        <v>5430.0839999999998</v>
      </c>
      <c r="G46" s="6"/>
      <c r="H46" s="7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x14ac:dyDescent="0.25">
      <c r="A47" s="4" t="s">
        <v>3</v>
      </c>
      <c r="B47" s="4"/>
      <c r="C47" s="19">
        <v>0.32</v>
      </c>
      <c r="D47" s="32">
        <f t="shared" si="1"/>
        <v>1316.384</v>
      </c>
      <c r="E47" s="33"/>
      <c r="F47" s="4">
        <f t="shared" si="0"/>
        <v>15796.608</v>
      </c>
      <c r="G47" s="6"/>
      <c r="H47" s="7"/>
      <c r="I47" s="1"/>
      <c r="J47" s="1"/>
      <c r="K47" s="1"/>
      <c r="L47" s="1"/>
      <c r="M47" s="1"/>
      <c r="N47" s="1"/>
      <c r="O47" s="1"/>
      <c r="P47" s="1"/>
      <c r="Q47" s="1"/>
    </row>
    <row r="48" spans="1:17" ht="94.5" x14ac:dyDescent="0.25">
      <c r="A48" s="17" t="s">
        <v>19</v>
      </c>
      <c r="B48" s="22" t="s">
        <v>20</v>
      </c>
      <c r="C48" s="19">
        <v>0.18</v>
      </c>
      <c r="D48" s="32">
        <f t="shared" si="1"/>
        <v>740.46599999999989</v>
      </c>
      <c r="E48" s="33"/>
      <c r="F48" s="4">
        <f t="shared" si="0"/>
        <v>8885.5919999999987</v>
      </c>
      <c r="G48" s="6"/>
      <c r="H48" s="7"/>
      <c r="I48" s="1"/>
      <c r="J48" s="1"/>
      <c r="K48" s="1"/>
      <c r="L48" s="1"/>
      <c r="M48" s="1"/>
      <c r="N48" s="1"/>
      <c r="O48" s="1"/>
      <c r="P48" s="1"/>
      <c r="Q48" s="1"/>
    </row>
    <row r="49" spans="1:17" ht="31.5" x14ac:dyDescent="0.25">
      <c r="A49" s="17" t="s">
        <v>16</v>
      </c>
      <c r="B49" s="41" t="s">
        <v>93</v>
      </c>
      <c r="C49" s="19">
        <v>0.37</v>
      </c>
      <c r="D49" s="32">
        <f t="shared" si="1"/>
        <v>1522.069</v>
      </c>
      <c r="E49" s="33"/>
      <c r="F49" s="4">
        <f>E49*12</f>
        <v>0</v>
      </c>
      <c r="G49" s="6"/>
      <c r="H49" s="7"/>
      <c r="I49" s="1"/>
      <c r="J49" s="1"/>
      <c r="K49" s="1"/>
      <c r="L49" s="1"/>
      <c r="M49" s="1"/>
      <c r="N49" s="1"/>
      <c r="O49" s="1"/>
      <c r="P49" s="1"/>
      <c r="Q49" s="1"/>
    </row>
    <row r="50" spans="1:17" ht="236.25" x14ac:dyDescent="0.25">
      <c r="A50" s="4" t="s">
        <v>78</v>
      </c>
      <c r="B50" s="42"/>
      <c r="C50" s="19"/>
      <c r="D50" s="32"/>
      <c r="E50" s="33"/>
      <c r="F50" s="4"/>
      <c r="G50" s="6"/>
      <c r="H50" s="7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x14ac:dyDescent="0.25">
      <c r="A51" s="17" t="s">
        <v>23</v>
      </c>
      <c r="B51" s="16" t="s">
        <v>24</v>
      </c>
      <c r="C51" s="18">
        <v>0.23</v>
      </c>
      <c r="D51" s="34">
        <f>C51*4113.7</f>
        <v>946.15099999999995</v>
      </c>
      <c r="E51" s="35"/>
      <c r="F51" s="17">
        <f>D51*12</f>
        <v>11353.812</v>
      </c>
      <c r="G51" s="6"/>
      <c r="H51" s="7"/>
      <c r="I51" s="1"/>
      <c r="J51" s="1"/>
      <c r="K51" s="1"/>
      <c r="L51" s="1"/>
      <c r="M51" s="1"/>
      <c r="N51" s="1"/>
      <c r="O51" s="1"/>
      <c r="P51" s="1"/>
      <c r="Q51" s="1"/>
    </row>
    <row r="52" spans="1:17" ht="110.25" x14ac:dyDescent="0.25">
      <c r="A52" s="17" t="s">
        <v>79</v>
      </c>
      <c r="B52" s="16" t="s">
        <v>26</v>
      </c>
      <c r="C52" s="18">
        <v>3.62</v>
      </c>
      <c r="D52" s="34">
        <f>C52*4113.7</f>
        <v>14891.593999999999</v>
      </c>
      <c r="E52" s="35"/>
      <c r="F52" s="17">
        <f>D52*12</f>
        <v>178699.128</v>
      </c>
      <c r="G52" s="6"/>
      <c r="H52" s="8"/>
    </row>
    <row r="53" spans="1:17" ht="15.75" x14ac:dyDescent="0.25">
      <c r="A53" s="17" t="s">
        <v>4</v>
      </c>
      <c r="B53" s="41" t="s">
        <v>25</v>
      </c>
      <c r="C53" s="19">
        <v>2.85</v>
      </c>
      <c r="D53" s="32">
        <f>C53*4113.7</f>
        <v>11724.045</v>
      </c>
      <c r="E53" s="33"/>
      <c r="F53" s="4">
        <f>D53*12</f>
        <v>140688.54</v>
      </c>
      <c r="G53" s="6"/>
      <c r="H53" s="8"/>
    </row>
    <row r="54" spans="1:17" ht="217.5" customHeight="1" x14ac:dyDescent="0.25">
      <c r="A54" s="4" t="s">
        <v>80</v>
      </c>
      <c r="B54" s="45"/>
      <c r="C54" s="19"/>
      <c r="D54" s="32"/>
      <c r="E54" s="33"/>
      <c r="F54" s="4"/>
      <c r="G54" s="6"/>
      <c r="H54" s="8"/>
    </row>
    <row r="55" spans="1:17" ht="94.5" x14ac:dyDescent="0.25">
      <c r="A55" s="4" t="s">
        <v>81</v>
      </c>
      <c r="B55" s="42"/>
      <c r="C55" s="19"/>
      <c r="D55" s="32"/>
      <c r="E55" s="33"/>
      <c r="F55" s="4"/>
      <c r="G55" s="6"/>
      <c r="H55" s="8"/>
    </row>
    <row r="56" spans="1:17" ht="15.75" x14ac:dyDescent="0.25">
      <c r="A56" s="17" t="s">
        <v>43</v>
      </c>
      <c r="B56" s="17"/>
      <c r="C56" s="18">
        <v>6</v>
      </c>
      <c r="D56" s="32">
        <f>C56*4113.7</f>
        <v>24682.199999999997</v>
      </c>
      <c r="E56" s="33"/>
      <c r="F56" s="4">
        <f>D56*12</f>
        <v>296186.39999999997</v>
      </c>
      <c r="G56" s="6"/>
      <c r="H56" s="8"/>
    </row>
    <row r="57" spans="1:17" ht="63" x14ac:dyDescent="0.25">
      <c r="A57" s="4" t="s">
        <v>28</v>
      </c>
      <c r="B57" s="22" t="s">
        <v>31</v>
      </c>
      <c r="C57" s="18"/>
      <c r="D57" s="32"/>
      <c r="E57" s="33"/>
      <c r="F57" s="4"/>
      <c r="G57" s="6"/>
      <c r="H57" s="8"/>
    </row>
    <row r="58" spans="1:17" ht="15.75" x14ac:dyDescent="0.25">
      <c r="A58" s="4" t="s">
        <v>29</v>
      </c>
      <c r="B58" s="19" t="s">
        <v>30</v>
      </c>
      <c r="C58" s="18"/>
      <c r="D58" s="32"/>
      <c r="E58" s="33"/>
      <c r="F58" s="4"/>
      <c r="G58" s="6"/>
      <c r="H58" s="8"/>
    </row>
    <row r="59" spans="1:17" ht="15.75" x14ac:dyDescent="0.25">
      <c r="A59" s="4" t="s">
        <v>94</v>
      </c>
      <c r="B59" s="22" t="s">
        <v>32</v>
      </c>
      <c r="C59" s="18"/>
      <c r="D59" s="4"/>
      <c r="E59" s="4"/>
      <c r="F59" s="4"/>
      <c r="G59" s="6"/>
      <c r="H59" s="8"/>
    </row>
    <row r="60" spans="1:17" ht="15.75" x14ac:dyDescent="0.25">
      <c r="A60" s="4" t="s">
        <v>95</v>
      </c>
      <c r="B60" s="22" t="s">
        <v>33</v>
      </c>
      <c r="C60" s="18"/>
      <c r="D60" s="4"/>
      <c r="E60" s="4"/>
      <c r="F60" s="4"/>
      <c r="G60" s="6"/>
      <c r="H60" s="8"/>
    </row>
    <row r="61" spans="1:17" ht="15.75" x14ac:dyDescent="0.25">
      <c r="A61" s="4" t="s">
        <v>96</v>
      </c>
      <c r="B61" s="22" t="s">
        <v>33</v>
      </c>
      <c r="C61" s="18"/>
      <c r="D61" s="4"/>
      <c r="E61" s="4"/>
      <c r="F61" s="4"/>
      <c r="G61" s="6"/>
      <c r="H61" s="8"/>
    </row>
    <row r="62" spans="1:17" ht="15.75" x14ac:dyDescent="0.25">
      <c r="A62" s="4"/>
      <c r="B62" s="22"/>
      <c r="C62" s="18">
        <f>C25+C56</f>
        <v>17.899999999999999</v>
      </c>
      <c r="D62" s="23"/>
      <c r="E62" s="23">
        <f>D25+D56</f>
        <v>73635.23</v>
      </c>
      <c r="F62" s="23">
        <f>F25+F56</f>
        <v>883622.76</v>
      </c>
      <c r="G62" s="6"/>
      <c r="H62" s="8"/>
    </row>
    <row r="63" spans="1:17" ht="57" customHeight="1" x14ac:dyDescent="0.3">
      <c r="A63" s="44" t="s">
        <v>98</v>
      </c>
      <c r="B63" s="44"/>
      <c r="C63" s="44"/>
      <c r="D63" s="44"/>
      <c r="E63" s="44"/>
      <c r="F63" s="44"/>
      <c r="G63" s="44"/>
      <c r="H63" s="44"/>
      <c r="I63" s="44"/>
    </row>
    <row r="64" spans="1:17" x14ac:dyDescent="0.25">
      <c r="A64" s="5"/>
      <c r="B64" s="5"/>
      <c r="C64" s="5"/>
      <c r="D64" s="5"/>
      <c r="E64" s="5"/>
      <c r="F64" s="5"/>
      <c r="G64" s="5"/>
    </row>
    <row r="65" spans="1:7" ht="15.75" x14ac:dyDescent="0.25">
      <c r="A65" s="39" t="s">
        <v>97</v>
      </c>
      <c r="B65" s="39"/>
      <c r="C65" s="39"/>
      <c r="D65" s="39"/>
      <c r="E65" s="39"/>
      <c r="F65" s="5"/>
      <c r="G65" s="5"/>
    </row>
    <row r="66" spans="1:7" ht="31.5" x14ac:dyDescent="0.25">
      <c r="A66" s="9" t="s">
        <v>38</v>
      </c>
      <c r="B66" s="10" t="s">
        <v>39</v>
      </c>
      <c r="C66" s="9" t="s">
        <v>40</v>
      </c>
      <c r="D66" s="9" t="s">
        <v>46</v>
      </c>
      <c r="E66" s="11"/>
    </row>
    <row r="67" spans="1:7" ht="15.75" x14ac:dyDescent="0.25">
      <c r="A67" s="12" t="s">
        <v>99</v>
      </c>
      <c r="B67" s="13" t="s">
        <v>45</v>
      </c>
      <c r="C67" s="13">
        <v>7</v>
      </c>
      <c r="D67" s="14">
        <f>500*C67</f>
        <v>3500</v>
      </c>
      <c r="E67" s="11"/>
    </row>
    <row r="68" spans="1:7" ht="15.75" x14ac:dyDescent="0.25">
      <c r="A68" s="15" t="s">
        <v>100</v>
      </c>
      <c r="B68" s="13" t="s">
        <v>45</v>
      </c>
      <c r="C68" s="13">
        <v>6</v>
      </c>
      <c r="D68" s="14">
        <f>300*C68</f>
        <v>1800</v>
      </c>
      <c r="E68" s="11"/>
    </row>
    <row r="69" spans="1:7" ht="15.75" x14ac:dyDescent="0.25">
      <c r="A69" s="15" t="s">
        <v>101</v>
      </c>
      <c r="B69" s="13" t="s">
        <v>45</v>
      </c>
      <c r="C69" s="13">
        <v>4</v>
      </c>
      <c r="D69" s="14">
        <f>600*C69</f>
        <v>2400</v>
      </c>
      <c r="E69" s="11"/>
    </row>
    <row r="70" spans="1:7" ht="31.5" x14ac:dyDescent="0.25">
      <c r="A70" s="15" t="s">
        <v>34</v>
      </c>
      <c r="B70" s="13" t="s">
        <v>47</v>
      </c>
      <c r="C70" s="13">
        <v>8</v>
      </c>
      <c r="D70" s="14">
        <f>500*C70</f>
        <v>4000</v>
      </c>
      <c r="E70" s="11"/>
    </row>
    <row r="71" spans="1:7" ht="15.75" x14ac:dyDescent="0.25">
      <c r="A71" s="15" t="s">
        <v>102</v>
      </c>
      <c r="B71" s="13" t="s">
        <v>45</v>
      </c>
      <c r="C71" s="13">
        <v>4</v>
      </c>
      <c r="D71" s="14">
        <f>300*C71</f>
        <v>1200</v>
      </c>
      <c r="E71" s="11"/>
    </row>
    <row r="72" spans="1:7" ht="15.75" x14ac:dyDescent="0.25">
      <c r="A72" s="15" t="s">
        <v>103</v>
      </c>
      <c r="B72" s="13" t="s">
        <v>45</v>
      </c>
      <c r="C72" s="13">
        <v>1</v>
      </c>
      <c r="D72" s="14">
        <f>1500*C72</f>
        <v>1500</v>
      </c>
      <c r="E72" s="11"/>
    </row>
    <row r="73" spans="1:7" ht="15.75" x14ac:dyDescent="0.25">
      <c r="A73" s="15" t="s">
        <v>104</v>
      </c>
      <c r="B73" s="13" t="s">
        <v>48</v>
      </c>
      <c r="C73" s="13">
        <v>12</v>
      </c>
      <c r="D73" s="14">
        <f>283*C73</f>
        <v>3396</v>
      </c>
      <c r="E73" s="11"/>
    </row>
    <row r="74" spans="1:7" ht="15.75" x14ac:dyDescent="0.25">
      <c r="A74" s="15" t="s">
        <v>35</v>
      </c>
      <c r="B74" s="13" t="s">
        <v>45</v>
      </c>
      <c r="C74" s="13">
        <v>4</v>
      </c>
      <c r="D74" s="14">
        <f>C74*270</f>
        <v>1080</v>
      </c>
      <c r="E74" s="11"/>
    </row>
    <row r="75" spans="1:7" ht="15.75" x14ac:dyDescent="0.25">
      <c r="A75" s="15" t="s">
        <v>105</v>
      </c>
      <c r="B75" s="13" t="s">
        <v>48</v>
      </c>
      <c r="C75" s="13">
        <v>12</v>
      </c>
      <c r="D75" s="14">
        <f>800*C75</f>
        <v>9600</v>
      </c>
      <c r="E75" s="11"/>
    </row>
    <row r="76" spans="1:7" ht="15.75" x14ac:dyDescent="0.25">
      <c r="A76" s="15" t="s">
        <v>106</v>
      </c>
      <c r="B76" s="13" t="s">
        <v>47</v>
      </c>
      <c r="C76" s="13">
        <v>3.5</v>
      </c>
      <c r="D76" s="14">
        <f>500*C76</f>
        <v>1750</v>
      </c>
      <c r="E76" s="11"/>
    </row>
    <row r="77" spans="1:7" ht="15.75" x14ac:dyDescent="0.25">
      <c r="A77" s="15" t="s">
        <v>107</v>
      </c>
      <c r="B77" s="13" t="s">
        <v>45</v>
      </c>
      <c r="C77" s="13">
        <v>1</v>
      </c>
      <c r="D77" s="14">
        <f>C77*700</f>
        <v>700</v>
      </c>
      <c r="E77" s="11"/>
    </row>
    <row r="78" spans="1:7" ht="15.75" x14ac:dyDescent="0.25">
      <c r="A78" s="15" t="s">
        <v>37</v>
      </c>
      <c r="B78" s="13" t="s">
        <v>45</v>
      </c>
      <c r="C78" s="13">
        <v>3</v>
      </c>
      <c r="D78" s="14">
        <f>C78*370</f>
        <v>1110</v>
      </c>
      <c r="E78" s="11"/>
    </row>
    <row r="79" spans="1:7" ht="15.75" x14ac:dyDescent="0.25">
      <c r="A79" s="15" t="s">
        <v>54</v>
      </c>
      <c r="B79" s="13" t="s">
        <v>47</v>
      </c>
      <c r="C79" s="13">
        <v>400</v>
      </c>
      <c r="D79" s="14">
        <v>8500</v>
      </c>
      <c r="E79" s="11"/>
    </row>
    <row r="80" spans="1:7" ht="15.75" x14ac:dyDescent="0.25">
      <c r="A80" s="15" t="s">
        <v>108</v>
      </c>
      <c r="B80" s="13" t="s">
        <v>45</v>
      </c>
      <c r="C80" s="13">
        <v>168</v>
      </c>
      <c r="D80" s="14">
        <f>C80*150</f>
        <v>25200</v>
      </c>
      <c r="E80" s="11"/>
    </row>
    <row r="81" spans="1:5" ht="20.25" x14ac:dyDescent="0.25">
      <c r="A81" s="11"/>
      <c r="B81" s="11"/>
      <c r="C81" s="11"/>
      <c r="D81" s="27">
        <f>SUM(D67:D80)</f>
        <v>65736</v>
      </c>
      <c r="E81" s="11"/>
    </row>
    <row r="85" spans="1:5" ht="15.75" x14ac:dyDescent="0.25">
      <c r="A85" s="39" t="s">
        <v>109</v>
      </c>
      <c r="B85" s="39"/>
      <c r="C85" s="39"/>
      <c r="D85" s="39"/>
      <c r="E85" s="39"/>
    </row>
    <row r="86" spans="1:5" ht="47.25" x14ac:dyDescent="0.25">
      <c r="A86" s="9" t="s">
        <v>38</v>
      </c>
      <c r="B86" s="10" t="s">
        <v>39</v>
      </c>
      <c r="C86" s="9" t="s">
        <v>40</v>
      </c>
      <c r="D86" s="9" t="s">
        <v>60</v>
      </c>
      <c r="E86" s="11"/>
    </row>
    <row r="87" spans="1:5" ht="15.75" x14ac:dyDescent="0.25">
      <c r="A87" s="15" t="s">
        <v>49</v>
      </c>
      <c r="B87" s="13" t="s">
        <v>45</v>
      </c>
      <c r="C87" s="13">
        <v>6</v>
      </c>
      <c r="D87" s="14">
        <f>780*C87</f>
        <v>4680</v>
      </c>
      <c r="E87" s="11"/>
    </row>
    <row r="88" spans="1:5" ht="31.5" x14ac:dyDescent="0.25">
      <c r="A88" s="15" t="s">
        <v>34</v>
      </c>
      <c r="B88" s="13" t="s">
        <v>45</v>
      </c>
      <c r="C88" s="13">
        <v>8</v>
      </c>
      <c r="D88" s="14">
        <f>270*C88</f>
        <v>2160</v>
      </c>
      <c r="E88" s="11"/>
    </row>
    <row r="89" spans="1:5" ht="15.75" x14ac:dyDescent="0.25">
      <c r="A89" s="15" t="s">
        <v>44</v>
      </c>
      <c r="B89" s="13" t="s">
        <v>45</v>
      </c>
      <c r="C89" s="13">
        <v>4</v>
      </c>
      <c r="D89" s="14">
        <f>500*C89</f>
        <v>2000</v>
      </c>
      <c r="E89" s="11"/>
    </row>
    <row r="90" spans="1:5" ht="15.75" x14ac:dyDescent="0.25">
      <c r="A90" s="15" t="s">
        <v>50</v>
      </c>
      <c r="B90" s="13" t="s">
        <v>48</v>
      </c>
      <c r="C90" s="13">
        <v>30</v>
      </c>
      <c r="D90" s="14">
        <f>C90*850</f>
        <v>25500</v>
      </c>
      <c r="E90" s="11"/>
    </row>
    <row r="91" spans="1:5" ht="15.75" x14ac:dyDescent="0.25">
      <c r="A91" s="15" t="s">
        <v>51</v>
      </c>
      <c r="B91" s="13" t="s">
        <v>47</v>
      </c>
      <c r="C91" s="13">
        <v>8</v>
      </c>
      <c r="D91" s="14">
        <f>C91*650</f>
        <v>5200</v>
      </c>
      <c r="E91" s="11"/>
    </row>
    <row r="92" spans="1:5" ht="15.75" x14ac:dyDescent="0.25">
      <c r="A92" s="15" t="s">
        <v>52</v>
      </c>
      <c r="B92" s="13" t="s">
        <v>45</v>
      </c>
      <c r="C92" s="13">
        <v>6</v>
      </c>
      <c r="D92" s="14">
        <f>C92*350</f>
        <v>2100</v>
      </c>
      <c r="E92" s="11"/>
    </row>
    <row r="93" spans="1:5" ht="15.75" x14ac:dyDescent="0.25">
      <c r="A93" s="15" t="s">
        <v>35</v>
      </c>
      <c r="B93" s="13" t="s">
        <v>45</v>
      </c>
      <c r="C93" s="13">
        <v>2</v>
      </c>
      <c r="D93" s="14">
        <f>C93*270</f>
        <v>540</v>
      </c>
      <c r="E93" s="11"/>
    </row>
    <row r="94" spans="1:5" ht="15.75" x14ac:dyDescent="0.25">
      <c r="A94" s="15" t="s">
        <v>36</v>
      </c>
      <c r="B94" s="13" t="s">
        <v>45</v>
      </c>
      <c r="C94" s="13">
        <v>4</v>
      </c>
      <c r="D94" s="14">
        <f>C94*1240</f>
        <v>4960</v>
      </c>
      <c r="E94" s="11"/>
    </row>
    <row r="95" spans="1:5" ht="15.75" x14ac:dyDescent="0.25">
      <c r="A95" s="15" t="s">
        <v>37</v>
      </c>
      <c r="B95" s="13" t="s">
        <v>45</v>
      </c>
      <c r="C95" s="13">
        <v>3</v>
      </c>
      <c r="D95" s="14">
        <f>C95*370</f>
        <v>1110</v>
      </c>
      <c r="E95" s="11"/>
    </row>
    <row r="96" spans="1:5" ht="15.75" x14ac:dyDescent="0.25">
      <c r="A96" s="15" t="s">
        <v>53</v>
      </c>
      <c r="B96" s="13" t="s">
        <v>45</v>
      </c>
      <c r="C96" s="13">
        <v>168</v>
      </c>
      <c r="D96" s="14">
        <f>C96*150</f>
        <v>25200</v>
      </c>
      <c r="E96" s="11"/>
    </row>
    <row r="97" spans="1:13" ht="15.75" x14ac:dyDescent="0.25">
      <c r="A97" s="15" t="s">
        <v>56</v>
      </c>
      <c r="B97" s="13" t="s">
        <v>45</v>
      </c>
      <c r="C97" s="13">
        <v>8</v>
      </c>
      <c r="D97" s="14">
        <f>C97*2100</f>
        <v>16800</v>
      </c>
      <c r="E97" s="11"/>
    </row>
    <row r="98" spans="1:13" ht="15.75" x14ac:dyDescent="0.25">
      <c r="A98" s="15" t="s">
        <v>57</v>
      </c>
      <c r="B98" s="13" t="s">
        <v>45</v>
      </c>
      <c r="C98" s="13">
        <v>32</v>
      </c>
      <c r="D98" s="14">
        <f>C98*400</f>
        <v>12800</v>
      </c>
      <c r="E98" s="11"/>
    </row>
    <row r="99" spans="1:13" ht="15.75" x14ac:dyDescent="0.25">
      <c r="A99" s="15" t="s">
        <v>58</v>
      </c>
      <c r="B99" s="13" t="s">
        <v>48</v>
      </c>
      <c r="C99" s="13">
        <v>196</v>
      </c>
      <c r="D99" s="14">
        <f>C99*70</f>
        <v>13720</v>
      </c>
      <c r="E99" s="11"/>
    </row>
    <row r="100" spans="1:13" ht="15.75" x14ac:dyDescent="0.25">
      <c r="A100" s="15" t="s">
        <v>59</v>
      </c>
      <c r="B100" s="13" t="s">
        <v>45</v>
      </c>
      <c r="C100" s="13">
        <v>2</v>
      </c>
      <c r="D100" s="14">
        <f>C100*800</f>
        <v>1600</v>
      </c>
      <c r="E100" s="11"/>
    </row>
    <row r="101" spans="1:13" ht="15.75" x14ac:dyDescent="0.25">
      <c r="A101" s="15" t="s">
        <v>55</v>
      </c>
      <c r="B101" s="13"/>
      <c r="C101" s="13"/>
      <c r="D101" s="14"/>
      <c r="E101" s="11"/>
    </row>
    <row r="102" spans="1:13" ht="20.25" x14ac:dyDescent="0.25">
      <c r="A102" s="11"/>
      <c r="B102" s="11"/>
      <c r="C102" s="11"/>
      <c r="D102" s="27">
        <f>SUM(D87:D101)</f>
        <v>118370</v>
      </c>
      <c r="E102" s="11"/>
    </row>
    <row r="103" spans="1:13" ht="15.75" x14ac:dyDescent="0.25">
      <c r="A103" s="11"/>
      <c r="B103" s="11"/>
      <c r="C103" s="11"/>
      <c r="D103" s="11"/>
      <c r="E103" s="11"/>
    </row>
    <row r="105" spans="1:13" ht="44.25" customHeight="1" x14ac:dyDescent="0.25">
      <c r="A105" s="43" t="s">
        <v>110</v>
      </c>
      <c r="B105" s="43"/>
      <c r="C105" s="43"/>
      <c r="D105" s="43"/>
      <c r="E105" s="11"/>
      <c r="K105">
        <v>9545</v>
      </c>
      <c r="L105">
        <f>10375+K105</f>
        <v>19920</v>
      </c>
      <c r="M105">
        <f>8006.7+L105</f>
        <v>27926.7</v>
      </c>
    </row>
    <row r="106" spans="1:13" ht="28.5" customHeight="1" x14ac:dyDescent="0.25">
      <c r="A106" s="24" t="s">
        <v>85</v>
      </c>
      <c r="B106" s="24" t="s">
        <v>61</v>
      </c>
      <c r="C106" s="17"/>
      <c r="D106" s="17"/>
      <c r="E106" s="17" t="s">
        <v>83</v>
      </c>
      <c r="K106">
        <v>4113.7</v>
      </c>
    </row>
    <row r="107" spans="1:13" ht="28.5" customHeight="1" x14ac:dyDescent="0.25">
      <c r="A107" s="4" t="s">
        <v>86</v>
      </c>
      <c r="B107" s="4" t="s">
        <v>82</v>
      </c>
      <c r="C107" s="17"/>
      <c r="D107" s="17"/>
      <c r="E107" s="4">
        <f>(K107/M105)*K106</f>
        <v>5892.1390640498157</v>
      </c>
      <c r="K107" s="26">
        <v>40000</v>
      </c>
    </row>
    <row r="108" spans="1:13" ht="15.75" x14ac:dyDescent="0.25">
      <c r="A108" s="4" t="s">
        <v>87</v>
      </c>
      <c r="B108" s="4" t="s">
        <v>82</v>
      </c>
      <c r="C108" s="25"/>
      <c r="D108" s="24"/>
      <c r="E108" s="24">
        <f>(K108/M105)*K106</f>
        <v>4419.1042980373613</v>
      </c>
      <c r="K108" s="25">
        <v>30000</v>
      </c>
    </row>
    <row r="109" spans="1:13" ht="15.75" x14ac:dyDescent="0.25">
      <c r="A109" s="4" t="s">
        <v>111</v>
      </c>
      <c r="B109" s="4" t="s">
        <v>82</v>
      </c>
      <c r="C109" s="25"/>
      <c r="D109" s="24"/>
      <c r="E109" s="24">
        <f>(K109/M105)*K106</f>
        <v>1959.1362387965637</v>
      </c>
      <c r="K109" s="25">
        <v>13300</v>
      </c>
    </row>
    <row r="110" spans="1:13" ht="15.75" x14ac:dyDescent="0.25">
      <c r="A110" s="4" t="s">
        <v>88</v>
      </c>
      <c r="B110" s="4" t="s">
        <v>82</v>
      </c>
      <c r="C110" s="25"/>
      <c r="D110" s="24"/>
      <c r="E110" s="24">
        <f>(13000/M105)*K106</f>
        <v>1914.9451958161901</v>
      </c>
      <c r="K110" s="25">
        <v>10000</v>
      </c>
    </row>
    <row r="111" spans="1:13" ht="15.75" x14ac:dyDescent="0.25">
      <c r="A111" s="4" t="s">
        <v>89</v>
      </c>
      <c r="B111" s="4" t="s">
        <v>82</v>
      </c>
      <c r="C111" s="25"/>
      <c r="D111" s="24"/>
      <c r="E111" s="24">
        <f>(K111/M105)*K106</f>
        <v>1914.9451958161901</v>
      </c>
      <c r="K111" s="25">
        <v>13000</v>
      </c>
    </row>
    <row r="112" spans="1:13" ht="15.75" x14ac:dyDescent="0.25">
      <c r="A112" s="36" t="s">
        <v>84</v>
      </c>
      <c r="B112" s="37"/>
      <c r="C112" s="23"/>
      <c r="D112" s="23"/>
      <c r="E112" s="23">
        <f>SUM(E107:E111)</f>
        <v>16100.269992516121</v>
      </c>
    </row>
  </sheetData>
  <mergeCells count="45">
    <mergeCell ref="A112:B112"/>
    <mergeCell ref="A2:H2"/>
    <mergeCell ref="A65:E65"/>
    <mergeCell ref="A23:C23"/>
    <mergeCell ref="B49:B50"/>
    <mergeCell ref="A105:D105"/>
    <mergeCell ref="A63:I63"/>
    <mergeCell ref="A85:E85"/>
    <mergeCell ref="B53:B55"/>
    <mergeCell ref="A3:H2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6:E56"/>
    <mergeCell ref="D57:E57"/>
    <mergeCell ref="D58:E58"/>
    <mergeCell ref="D51:E51"/>
    <mergeCell ref="D52:E52"/>
    <mergeCell ref="D53:E53"/>
    <mergeCell ref="D54:E54"/>
    <mergeCell ref="D55:E55"/>
  </mergeCells>
  <pageMargins left="0.7" right="0.7" top="0.75" bottom="0.75" header="0.3" footer="0.3"/>
  <pageSetup paperSize="9" scale="51" orientation="landscape" verticalDpi="0" r:id="rId1"/>
  <rowBreaks count="6" manualBreakCount="6">
    <brk id="23" max="7" man="1"/>
    <brk id="30" max="7" man="1"/>
    <brk id="33" max="7" man="1"/>
    <brk id="39" max="7" man="1"/>
    <brk id="51" max="7" man="1"/>
    <brk id="63" max="7" man="1"/>
  </rowBreaks>
  <colBreaks count="1" manualBreakCount="1">
    <brk id="8" max="1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2019-03-21T12:33:14Z</dcterms:modified>
</cp:coreProperties>
</file>